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<sst xmlns="http://schemas.openxmlformats.org/spreadsheetml/2006/main" count="55" uniqueCount="53">
  <si>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</si>
  <si>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</si>
  <si>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</si>
  <si>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</si>
  <si>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</si>
  <si>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</si>
  <si>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</si>
  <si>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</si>
  <si>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</si>
  <si>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</si>
  <si>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</si>
  <si>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</si>
  <si>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</si>
  <si>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</si>
  <si>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</si>
  <si>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</si>
  <si>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</si>
  <si>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</si>
  <si>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</si>
  <si>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</si>
  <si>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</si>
  <si>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</si>
  <si>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</si>
  <si>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</si>
  <si>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</si>
  <si>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</si>
  <si>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</si>
  <si>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</si>
  <si>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</si>
  <si>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</si>
  <si>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</si>
  <si>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</si>
  <si>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</si>
  <si>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</si>
  <si>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</si>
  <si>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</si>
  <si>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</si>
  <si>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</si>
  <si>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</si>
  <si>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</si>
  <si>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</si>
  <si>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</si>
  <si>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</si>
  <si>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</si>
  <si>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</si>
  <si>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</si>
  <si>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</si>
  <si>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</si>
  <si>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</si>
  <si>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</si>
  <si>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</si>
  <si>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</si>
  <si>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3   ตั้งแต่วันที่  1 เมษายน 2556  ถึง  30  มิถุนายน 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</si>
</sst>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3" fontId="4" fillId="0" borderId="8" xfId="0" applyNumberFormat="1" applyFont="1" applyBorder="1" applyAlignment="1">
      <alignment/>
    </xf>
    <xf numFmtId="43" fontId="4" fillId="0" borderId="8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43" fontId="4" fillId="0" borderId="19" xfId="0" applyNumberFormat="1" applyFont="1" applyBorder="1" applyAlignment="1">
      <alignment/>
    </xf>
    <xf numFmtId="43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4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3" fontId="4" fillId="0" borderId="23" xfId="0" applyNumberFormat="1" applyFont="1" applyBorder="1" applyAlignment="1">
      <alignment/>
    </xf>
    <xf numFmtId="43" fontId="4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/>
    </xf>
    <xf numFmtId="4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187" fontId="4" fillId="0" borderId="11" xfId="17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right"/>
    </xf>
    <xf numFmtId="43" fontId="4" fillId="0" borderId="25" xfId="0" applyNumberFormat="1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187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A3" sqref="A3:P3"/>
    </sheetView>
  </sheetViews>
  <sheetFormatPr defaultColWidth="9.140625" defaultRowHeight="12.75"/>
  <cols>
    <col min="1" max="1" width="6.140625" style="0" customWidth="1"/>
    <col min="3" max="3" width="10.28125" style="0" customWidth="1"/>
    <col min="4" max="4" width="9.8515625" style="0" bestFit="1" customWidth="1"/>
  </cols>
  <sheetData>
    <row r="1" spans="1:16" ht="2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1">
      <c r="A3" s="82" t="s">
        <v>52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6.5">
      <c r="A4" s="83" t="s">
        <v>0</v>
      </c>
      <c r="B4" s="84"/>
      <c r="C4" s="73" t="s">
        <v>1</v>
      </c>
      <c r="D4" s="89" t="s">
        <v>2</v>
      </c>
      <c r="E4" s="1" t="s">
        <v>48</v>
      </c>
      <c r="F4" s="2" t="s">
        <v>3</v>
      </c>
      <c r="G4" s="73" t="s">
        <v>6</v>
      </c>
      <c r="H4" s="73" t="s">
        <v>7</v>
      </c>
      <c r="I4" s="2" t="s">
        <v>8</v>
      </c>
      <c r="J4" s="1" t="s">
        <v>13</v>
      </c>
      <c r="K4" s="2" t="s">
        <v>10</v>
      </c>
      <c r="L4" s="1" t="s">
        <v>15</v>
      </c>
      <c r="M4" s="2" t="s">
        <v>18</v>
      </c>
      <c r="N4" s="2" t="s">
        <v>21</v>
      </c>
      <c r="O4" s="2" t="s">
        <v>22</v>
      </c>
      <c r="P4" s="2"/>
    </row>
    <row r="5" spans="1:16" ht="16.5">
      <c r="A5" s="85"/>
      <c r="B5" s="86"/>
      <c r="C5" s="74"/>
      <c r="D5" s="90"/>
      <c r="E5" s="3" t="s">
        <v>49</v>
      </c>
      <c r="F5" s="4" t="s">
        <v>4</v>
      </c>
      <c r="G5" s="74"/>
      <c r="H5" s="74"/>
      <c r="I5" s="4" t="s">
        <v>9</v>
      </c>
      <c r="J5" s="3" t="s">
        <v>14</v>
      </c>
      <c r="K5" s="4" t="s">
        <v>11</v>
      </c>
      <c r="L5" s="3" t="s">
        <v>16</v>
      </c>
      <c r="M5" s="4" t="s">
        <v>19</v>
      </c>
      <c r="N5" s="4"/>
      <c r="O5" s="4" t="s">
        <v>23</v>
      </c>
      <c r="P5" s="4" t="s">
        <v>24</v>
      </c>
    </row>
    <row r="6" spans="1:16" ht="16.5">
      <c r="A6" s="87"/>
      <c r="B6" s="88"/>
      <c r="C6" s="75"/>
      <c r="D6" s="91"/>
      <c r="E6" s="5"/>
      <c r="F6" s="6" t="s">
        <v>5</v>
      </c>
      <c r="G6" s="75"/>
      <c r="H6" s="75"/>
      <c r="I6" s="6"/>
      <c r="J6" s="7"/>
      <c r="K6" s="6" t="s">
        <v>12</v>
      </c>
      <c r="L6" s="7" t="s">
        <v>17</v>
      </c>
      <c r="M6" s="6" t="s">
        <v>20</v>
      </c>
      <c r="N6" s="6"/>
      <c r="O6" s="6"/>
      <c r="P6" s="6"/>
    </row>
    <row r="7" spans="1:16" ht="16.5">
      <c r="A7" s="8" t="s">
        <v>25</v>
      </c>
      <c r="B7" s="9"/>
      <c r="C7" s="10"/>
      <c r="D7" s="11"/>
      <c r="E7" s="10"/>
      <c r="F7" s="12"/>
      <c r="G7" s="10"/>
      <c r="H7" s="10"/>
      <c r="I7" s="12"/>
      <c r="J7" s="10"/>
      <c r="K7" s="12"/>
      <c r="L7" s="10"/>
      <c r="M7" s="12"/>
      <c r="N7" s="12"/>
      <c r="O7" s="12"/>
      <c r="P7" s="12"/>
    </row>
    <row r="8" spans="1:16" ht="16.5">
      <c r="A8" s="13"/>
      <c r="B8" s="14" t="s">
        <v>28</v>
      </c>
      <c r="C8" s="15">
        <v>4164300</v>
      </c>
      <c r="D8" s="16">
        <f aca="true" t="shared" si="0" ref="D8:D19">SUM(E8:P8)</f>
        <v>899185</v>
      </c>
      <c r="E8" s="15">
        <f>186980+69970+180430+69970+180430+69970</f>
        <v>757750</v>
      </c>
      <c r="F8" s="17"/>
      <c r="G8" s="15">
        <f>15000+15000+15000</f>
        <v>45000</v>
      </c>
      <c r="H8" s="17"/>
      <c r="I8" s="17"/>
      <c r="J8" s="15">
        <f>32145+32145+32145</f>
        <v>96435</v>
      </c>
      <c r="K8" s="18"/>
      <c r="L8" s="15"/>
      <c r="M8" s="18"/>
      <c r="N8" s="18"/>
      <c r="O8" s="18"/>
      <c r="P8" s="18"/>
    </row>
    <row r="9" spans="1:16" ht="16.5">
      <c r="A9" s="19"/>
      <c r="B9" s="20" t="s">
        <v>27</v>
      </c>
      <c r="C9" s="21">
        <v>152000</v>
      </c>
      <c r="D9" s="22">
        <f t="shared" si="0"/>
        <v>34230</v>
      </c>
      <c r="E9" s="21">
        <f>11410+11410+11410</f>
        <v>34230</v>
      </c>
      <c r="F9" s="23"/>
      <c r="G9" s="23"/>
      <c r="H9" s="23"/>
      <c r="I9" s="23"/>
      <c r="J9" s="21"/>
      <c r="K9" s="24"/>
      <c r="L9" s="21"/>
      <c r="M9" s="24"/>
      <c r="N9" s="24"/>
      <c r="O9" s="24"/>
      <c r="P9" s="24"/>
    </row>
    <row r="10" spans="1:16" ht="16.5">
      <c r="A10" s="25"/>
      <c r="B10" s="20" t="s">
        <v>29</v>
      </c>
      <c r="C10" s="21">
        <v>1144000</v>
      </c>
      <c r="D10" s="22">
        <f t="shared" si="0"/>
        <v>270450</v>
      </c>
      <c r="E10" s="21">
        <f>9000+18450+9000+18450+17100+18450</f>
        <v>90450</v>
      </c>
      <c r="F10" s="23"/>
      <c r="G10" s="63">
        <f>33000+33000+33000</f>
        <v>99000</v>
      </c>
      <c r="H10" s="21">
        <f>9000+9000+9000</f>
        <v>27000</v>
      </c>
      <c r="I10" s="23"/>
      <c r="J10" s="21">
        <f>18000+18000+18000</f>
        <v>54000</v>
      </c>
      <c r="K10" s="24"/>
      <c r="L10" s="21"/>
      <c r="M10" s="24"/>
      <c r="N10" s="24"/>
      <c r="O10" s="24"/>
      <c r="P10" s="24"/>
    </row>
    <row r="11" spans="1:16" ht="16.5">
      <c r="A11" s="25"/>
      <c r="B11" s="20" t="s">
        <v>30</v>
      </c>
      <c r="C11" s="21">
        <v>3845000</v>
      </c>
      <c r="D11" s="22">
        <f t="shared" si="0"/>
        <v>629067</v>
      </c>
      <c r="E11" s="21">
        <f>195690+2270+190000+7390+196827+3080</f>
        <v>595257</v>
      </c>
      <c r="F11" s="23"/>
      <c r="G11" s="21">
        <f>2400+2980+2400</f>
        <v>7780</v>
      </c>
      <c r="H11" s="64"/>
      <c r="I11" s="23"/>
      <c r="J11" s="21">
        <f>4950+5280+15800</f>
        <v>26030</v>
      </c>
      <c r="K11" s="24"/>
      <c r="L11" s="21"/>
      <c r="M11" s="24"/>
      <c r="N11" s="24"/>
      <c r="O11" s="24"/>
      <c r="P11" s="24"/>
    </row>
    <row r="12" spans="1:16" ht="16.5">
      <c r="A12" s="25"/>
      <c r="B12" s="20" t="s">
        <v>31</v>
      </c>
      <c r="C12" s="21">
        <v>2543290</v>
      </c>
      <c r="D12" s="22">
        <f t="shared" si="0"/>
        <v>555741.35</v>
      </c>
      <c r="E12" s="21">
        <f>38900+10000+3900+38684.11+500+260800+8228</f>
        <v>361012.11</v>
      </c>
      <c r="F12" s="23">
        <f>14950</f>
        <v>14950</v>
      </c>
      <c r="G12" s="21">
        <f>1000+4200+5880</f>
        <v>11080</v>
      </c>
      <c r="H12" s="23">
        <f>3000+2427+9680</f>
        <v>15107</v>
      </c>
      <c r="I12" s="23"/>
      <c r="J12" s="21">
        <f>950+16000+8447.24</f>
        <v>25397.239999999998</v>
      </c>
      <c r="K12" s="24"/>
      <c r="L12" s="21">
        <f>88195+40000</f>
        <v>128195</v>
      </c>
      <c r="M12" s="24"/>
      <c r="N12" s="24"/>
      <c r="O12" s="24"/>
      <c r="P12" s="24"/>
    </row>
    <row r="13" spans="1:16" ht="16.5">
      <c r="A13" s="25"/>
      <c r="B13" s="14" t="s">
        <v>32</v>
      </c>
      <c r="C13" s="21">
        <v>1863620</v>
      </c>
      <c r="D13" s="22">
        <f t="shared" si="0"/>
        <v>379739.34</v>
      </c>
      <c r="E13" s="21">
        <f>18370+4963+24020+17781+12460+580</f>
        <v>78174</v>
      </c>
      <c r="F13" s="23"/>
      <c r="G13" s="21">
        <f>292902.84+8662.5</f>
        <v>301565.34</v>
      </c>
      <c r="H13" s="23"/>
      <c r="I13" s="23"/>
      <c r="J13" s="21"/>
      <c r="K13" s="24"/>
      <c r="L13" s="21"/>
      <c r="M13" s="24"/>
      <c r="N13" s="24"/>
      <c r="O13" s="24"/>
      <c r="P13" s="24"/>
    </row>
    <row r="14" spans="1:16" ht="16.5">
      <c r="A14" s="25" t="s">
        <v>26</v>
      </c>
      <c r="B14" s="26" t="s">
        <v>33</v>
      </c>
      <c r="C14" s="21">
        <v>342000</v>
      </c>
      <c r="D14" s="22">
        <f t="shared" si="0"/>
        <v>81389.7</v>
      </c>
      <c r="E14" s="21">
        <f>20077.88+20824.65+31251.95</f>
        <v>72154.48</v>
      </c>
      <c r="F14" s="23"/>
      <c r="G14" s="23">
        <f>3101.9+3174.92+2958.4</f>
        <v>9235.22</v>
      </c>
      <c r="H14" s="23"/>
      <c r="I14" s="23"/>
      <c r="J14" s="21"/>
      <c r="K14" s="24"/>
      <c r="L14" s="21"/>
      <c r="M14" s="24"/>
      <c r="N14" s="24"/>
      <c r="O14" s="24"/>
      <c r="P14" s="24"/>
    </row>
    <row r="15" spans="1:16" ht="16.5">
      <c r="A15" s="25"/>
      <c r="B15" s="26" t="s">
        <v>34</v>
      </c>
      <c r="C15" s="21">
        <v>1520800</v>
      </c>
      <c r="D15" s="22">
        <f t="shared" si="0"/>
        <v>810300</v>
      </c>
      <c r="E15" s="23"/>
      <c r="F15" s="23"/>
      <c r="G15" s="23">
        <f>690300</f>
        <v>690300</v>
      </c>
      <c r="H15" s="23">
        <f>120000</f>
        <v>120000</v>
      </c>
      <c r="I15" s="23"/>
      <c r="J15" s="21"/>
      <c r="K15" s="24"/>
      <c r="L15" s="21"/>
      <c r="M15" s="24"/>
      <c r="N15" s="24"/>
      <c r="O15" s="24"/>
      <c r="P15" s="24"/>
    </row>
    <row r="16" spans="1:16" ht="16.5">
      <c r="A16" s="25"/>
      <c r="B16" s="27" t="s">
        <v>35</v>
      </c>
      <c r="C16" s="21">
        <v>20000</v>
      </c>
      <c r="D16" s="22">
        <f t="shared" si="0"/>
        <v>0</v>
      </c>
      <c r="E16" s="23"/>
      <c r="F16" s="23"/>
      <c r="G16" s="23"/>
      <c r="H16" s="23"/>
      <c r="I16" s="21"/>
      <c r="J16" s="21"/>
      <c r="K16" s="24"/>
      <c r="L16" s="21"/>
      <c r="M16" s="24"/>
      <c r="N16" s="24"/>
      <c r="O16" s="24"/>
      <c r="P16" s="24"/>
    </row>
    <row r="17" spans="1:16" ht="16.5">
      <c r="A17" s="25"/>
      <c r="B17" s="26" t="s">
        <v>24</v>
      </c>
      <c r="C17" s="21">
        <v>622290</v>
      </c>
      <c r="D17" s="65">
        <f t="shared" si="0"/>
        <v>332843</v>
      </c>
      <c r="E17" s="23"/>
      <c r="F17" s="23"/>
      <c r="G17" s="23"/>
      <c r="H17" s="23"/>
      <c r="I17" s="23"/>
      <c r="J17" s="21"/>
      <c r="K17" s="24"/>
      <c r="L17" s="21"/>
      <c r="M17" s="24"/>
      <c r="N17" s="24"/>
      <c r="O17" s="24"/>
      <c r="P17" s="64">
        <v>332843</v>
      </c>
    </row>
    <row r="18" spans="1:16" ht="16.5">
      <c r="A18" s="25"/>
      <c r="B18" s="26" t="s">
        <v>36</v>
      </c>
      <c r="C18" s="21">
        <v>169100</v>
      </c>
      <c r="D18" s="22">
        <f t="shared" si="0"/>
        <v>95850</v>
      </c>
      <c r="E18" s="23">
        <f>8700+17400</f>
        <v>26100</v>
      </c>
      <c r="F18" s="23"/>
      <c r="G18" s="23">
        <f>28300+34050</f>
        <v>62350</v>
      </c>
      <c r="H18" s="23"/>
      <c r="I18" s="23"/>
      <c r="J18" s="21">
        <f>7400</f>
        <v>7400</v>
      </c>
      <c r="K18" s="24"/>
      <c r="L18" s="21"/>
      <c r="M18" s="24"/>
      <c r="N18" s="24"/>
      <c r="O18" s="24"/>
      <c r="P18" s="24"/>
    </row>
    <row r="19" spans="1:16" ht="16.5">
      <c r="A19" s="28"/>
      <c r="B19" s="29" t="s">
        <v>37</v>
      </c>
      <c r="C19" s="30">
        <v>1458000</v>
      </c>
      <c r="D19" s="31">
        <f t="shared" si="0"/>
        <v>107500</v>
      </c>
      <c r="E19" s="32">
        <f>28000</f>
        <v>28000</v>
      </c>
      <c r="F19" s="32"/>
      <c r="G19" s="32"/>
      <c r="H19" s="32"/>
      <c r="I19" s="32"/>
      <c r="J19" s="30"/>
      <c r="K19" s="33"/>
      <c r="L19" s="30"/>
      <c r="M19" s="33">
        <f>79500</f>
        <v>79500</v>
      </c>
      <c r="N19" s="33"/>
      <c r="O19" s="33"/>
      <c r="P19" s="33"/>
    </row>
    <row r="20" spans="1:16" ht="17.25" thickBot="1">
      <c r="A20" s="76" t="s">
        <v>2</v>
      </c>
      <c r="B20" s="77"/>
      <c r="C20" s="66">
        <f aca="true" t="shared" si="1" ref="C20:H20">SUM(C8:C19)</f>
        <v>17844400</v>
      </c>
      <c r="D20" s="67">
        <f t="shared" si="1"/>
        <v>4196295.390000001</v>
      </c>
      <c r="E20" s="34">
        <f t="shared" si="1"/>
        <v>2043127.5899999999</v>
      </c>
      <c r="F20" s="35">
        <f t="shared" si="1"/>
        <v>14950</v>
      </c>
      <c r="G20" s="34">
        <f t="shared" si="1"/>
        <v>1226310.56</v>
      </c>
      <c r="H20" s="34">
        <f t="shared" si="1"/>
        <v>162107</v>
      </c>
      <c r="I20" s="34"/>
      <c r="J20" s="34">
        <f>SUM(J8:J19)</f>
        <v>209262.24</v>
      </c>
      <c r="K20" s="36"/>
      <c r="L20" s="34">
        <f>SUM(L8:L19)</f>
        <v>128195</v>
      </c>
      <c r="M20" s="36">
        <f>SUM(M8:M19)</f>
        <v>79500</v>
      </c>
      <c r="N20" s="36"/>
      <c r="O20" s="36"/>
      <c r="P20" s="68">
        <f>SUM(P8:P19)</f>
        <v>332843</v>
      </c>
    </row>
    <row r="21" spans="1:16" ht="17.25" thickTop="1">
      <c r="A21" s="38" t="s">
        <v>38</v>
      </c>
      <c r="B21" s="39"/>
      <c r="C21" s="40"/>
      <c r="D21" s="41"/>
      <c r="E21" s="40"/>
      <c r="F21" s="42"/>
      <c r="G21" s="40"/>
      <c r="H21" s="40"/>
      <c r="I21" s="42"/>
      <c r="J21" s="40"/>
      <c r="K21" s="42"/>
      <c r="L21" s="43"/>
      <c r="M21" s="44"/>
      <c r="N21" s="44"/>
      <c r="O21" s="44"/>
      <c r="P21" s="42"/>
    </row>
    <row r="22" spans="1:16" ht="16.5">
      <c r="A22" s="13"/>
      <c r="B22" s="27" t="s">
        <v>39</v>
      </c>
      <c r="C22" s="15">
        <v>185700</v>
      </c>
      <c r="D22" s="16">
        <f>23408.37+18498.27+1838.87</f>
        <v>43745.51</v>
      </c>
      <c r="E22" s="15"/>
      <c r="F22" s="18"/>
      <c r="G22" s="15"/>
      <c r="H22" s="15"/>
      <c r="I22" s="18"/>
      <c r="J22" s="15"/>
      <c r="K22" s="18"/>
      <c r="L22" s="45"/>
      <c r="M22" s="46"/>
      <c r="N22" s="46"/>
      <c r="O22" s="46"/>
      <c r="P22" s="18"/>
    </row>
    <row r="23" spans="1:16" ht="16.5">
      <c r="A23" s="25"/>
      <c r="B23" s="26" t="s">
        <v>40</v>
      </c>
      <c r="C23" s="21">
        <v>116700</v>
      </c>
      <c r="D23" s="22">
        <f>4217+16034+3357</f>
        <v>23608</v>
      </c>
      <c r="E23" s="21"/>
      <c r="F23" s="24"/>
      <c r="G23" s="21"/>
      <c r="H23" s="21"/>
      <c r="I23" s="24"/>
      <c r="J23" s="21"/>
      <c r="K23" s="24"/>
      <c r="L23" s="47"/>
      <c r="M23" s="48"/>
      <c r="N23" s="48"/>
      <c r="O23" s="48"/>
      <c r="P23" s="24"/>
    </row>
    <row r="24" spans="1:16" ht="16.5">
      <c r="A24" s="25"/>
      <c r="B24" s="26" t="s">
        <v>41</v>
      </c>
      <c r="C24" s="21">
        <v>162000</v>
      </c>
      <c r="D24" s="22">
        <f>2734.17+7663.2+76551.25</f>
        <v>86948.62</v>
      </c>
      <c r="E24" s="21"/>
      <c r="F24" s="24"/>
      <c r="G24" s="21"/>
      <c r="H24" s="21"/>
      <c r="I24" s="24"/>
      <c r="J24" s="21"/>
      <c r="K24" s="24"/>
      <c r="L24" s="47"/>
      <c r="M24" s="48"/>
      <c r="N24" s="48"/>
      <c r="O24" s="48"/>
      <c r="P24" s="24"/>
    </row>
    <row r="25" spans="1:16" ht="16.5">
      <c r="A25" s="25"/>
      <c r="B25" s="26" t="s">
        <v>42</v>
      </c>
      <c r="C25" s="21">
        <v>132300</v>
      </c>
      <c r="D25" s="22">
        <f>100+17900+200</f>
        <v>18200</v>
      </c>
      <c r="E25" s="21"/>
      <c r="F25" s="24"/>
      <c r="G25" s="21"/>
      <c r="H25" s="21"/>
      <c r="I25" s="24"/>
      <c r="J25" s="21"/>
      <c r="K25" s="24"/>
      <c r="L25" s="47"/>
      <c r="M25" s="48"/>
      <c r="N25" s="48"/>
      <c r="O25" s="48"/>
      <c r="P25" s="24"/>
    </row>
    <row r="26" spans="1:16" ht="16.5">
      <c r="A26" s="25"/>
      <c r="B26" s="26" t="s">
        <v>43</v>
      </c>
      <c r="C26" s="23">
        <v>1200</v>
      </c>
      <c r="D26" s="22">
        <f>0</f>
        <v>0</v>
      </c>
      <c r="E26" s="21"/>
      <c r="F26" s="24"/>
      <c r="G26" s="21"/>
      <c r="H26" s="21"/>
      <c r="I26" s="24"/>
      <c r="J26" s="21"/>
      <c r="K26" s="24"/>
      <c r="L26" s="47"/>
      <c r="M26" s="48"/>
      <c r="N26" s="48"/>
      <c r="O26" s="48"/>
      <c r="P26" s="24"/>
    </row>
    <row r="27" spans="1:16" ht="16.5">
      <c r="A27" s="25"/>
      <c r="B27" s="26" t="s">
        <v>44</v>
      </c>
      <c r="C27" s="21">
        <v>9525700</v>
      </c>
      <c r="D27" s="22">
        <f>3042449.7+621605.41+1699259.69</f>
        <v>5363314.800000001</v>
      </c>
      <c r="E27" s="21"/>
      <c r="F27" s="24"/>
      <c r="G27" s="21"/>
      <c r="H27" s="21"/>
      <c r="I27" s="24"/>
      <c r="J27" s="21"/>
      <c r="K27" s="24"/>
      <c r="L27" s="47"/>
      <c r="M27" s="48"/>
      <c r="N27" s="48"/>
      <c r="O27" s="48"/>
      <c r="P27" s="24"/>
    </row>
    <row r="28" spans="1:16" ht="16.5">
      <c r="A28" s="49"/>
      <c r="B28" s="50" t="s">
        <v>45</v>
      </c>
      <c r="C28" s="51">
        <v>7720800</v>
      </c>
      <c r="D28" s="52">
        <f>0</f>
        <v>0</v>
      </c>
      <c r="E28" s="51"/>
      <c r="F28" s="53"/>
      <c r="G28" s="51"/>
      <c r="H28" s="51"/>
      <c r="I28" s="53"/>
      <c r="J28" s="51"/>
      <c r="K28" s="53"/>
      <c r="L28" s="54"/>
      <c r="M28" s="55"/>
      <c r="N28" s="55"/>
      <c r="O28" s="55"/>
      <c r="P28" s="53"/>
    </row>
    <row r="29" spans="1:16" ht="17.25" thickBot="1">
      <c r="A29" s="76" t="s">
        <v>46</v>
      </c>
      <c r="B29" s="78"/>
      <c r="C29" s="37">
        <f>SUM(C22:C28)</f>
        <v>17844400</v>
      </c>
      <c r="D29" s="56">
        <f>SUM(D22:D28)</f>
        <v>5535816.930000001</v>
      </c>
      <c r="E29" s="37"/>
      <c r="F29" s="57"/>
      <c r="G29" s="37"/>
      <c r="H29" s="37"/>
      <c r="I29" s="57"/>
      <c r="J29" s="37"/>
      <c r="K29" s="57"/>
      <c r="L29" s="34"/>
      <c r="M29" s="36"/>
      <c r="N29" s="36"/>
      <c r="O29" s="36"/>
      <c r="P29" s="57"/>
    </row>
    <row r="30" spans="1:16" ht="18" thickBot="1" thickTop="1">
      <c r="A30" s="79" t="s">
        <v>47</v>
      </c>
      <c r="B30" s="80"/>
      <c r="C30" s="58"/>
      <c r="D30" s="59">
        <f>D29-D20</f>
        <v>1339521.54</v>
      </c>
      <c r="E30" s="58"/>
      <c r="F30" s="60"/>
      <c r="G30" s="58"/>
      <c r="H30" s="58"/>
      <c r="I30" s="60"/>
      <c r="J30" s="58"/>
      <c r="K30" s="60"/>
      <c r="L30" s="61"/>
      <c r="M30" s="62"/>
      <c r="N30" s="62"/>
      <c r="O30" s="62"/>
      <c r="P30" s="60"/>
    </row>
    <row r="31" spans="1:16" ht="17.25" thickTop="1">
      <c r="A31" s="69"/>
      <c r="B31" s="70"/>
      <c r="C31" s="71"/>
      <c r="D31" s="72"/>
      <c r="E31" s="71"/>
      <c r="F31" s="70"/>
      <c r="G31" s="71"/>
      <c r="H31" s="71"/>
      <c r="I31" s="70"/>
      <c r="J31" s="71"/>
      <c r="K31" s="70"/>
      <c r="L31" s="71"/>
      <c r="M31" s="70"/>
      <c r="N31" s="70"/>
      <c r="O31" s="70"/>
      <c r="P31" s="70"/>
    </row>
  </sheetData>
  <mergeCells count="11">
    <mergeCell ref="A1:P1"/>
    <mergeCell ref="A2:P2"/>
    <mergeCell ref="A3:P3"/>
    <mergeCell ref="A4:B6"/>
    <mergeCell ref="C4:C6"/>
    <mergeCell ref="D4:D6"/>
    <mergeCell ref="G4:G6"/>
    <mergeCell ref="H4:H6"/>
    <mergeCell ref="A20:B20"/>
    <mergeCell ref="A29:B29"/>
    <mergeCell ref="A30:B30"/>
  </mergeCells>
  <printOptions/>
  <pageMargins left="0.2" right="0.2" top="0.29" bottom="0.21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dinsai</dc:creator>
  <cp:keywords/>
  <dc:description/>
  <cp:lastModifiedBy>iLLuSioN</cp:lastModifiedBy>
  <cp:lastPrinted>2013-07-29T08:27:20Z</cp:lastPrinted>
  <dcterms:created xsi:type="dcterms:W3CDTF">2012-04-26T03:14:53Z</dcterms:created>
  <dcterms:modified xsi:type="dcterms:W3CDTF">2013-10-07T02:13:42Z</dcterms:modified>
  <cp:category/>
  <cp:version/>
  <cp:contentType/>
  <cp:contentStatus/>
</cp:coreProperties>
</file>